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9" lockStructure="1"/>
  <bookViews>
    <workbookView xWindow="240" yWindow="345" windowWidth="17235" windowHeight="5970" activeTab="3"/>
  </bookViews>
  <sheets>
    <sheet name="پروژه نرم افزار و کدنویسی" sheetId="1" r:id="rId1"/>
    <sheet name="سمینار" sheetId="2" r:id="rId2"/>
    <sheet name="تمرین و کوییز" sheetId="3" r:id="rId3"/>
    <sheet name="نمره نهایی" sheetId="4" r:id="rId4"/>
  </sheets>
  <calcPr calcId="145621"/>
</workbook>
</file>

<file path=xl/calcChain.xml><?xml version="1.0" encoding="utf-8"?>
<calcChain xmlns="http://schemas.openxmlformats.org/spreadsheetml/2006/main">
  <c r="G9" i="4" l="1"/>
  <c r="G5" i="4"/>
  <c r="K4" i="3"/>
  <c r="K5" i="3"/>
  <c r="K6" i="3"/>
  <c r="K7" i="3"/>
  <c r="K8" i="3"/>
  <c r="K9" i="3"/>
  <c r="K10" i="3"/>
  <c r="K3" i="3"/>
  <c r="G6" i="4"/>
  <c r="G7" i="4"/>
  <c r="G8" i="4"/>
  <c r="G10" i="4"/>
  <c r="G11" i="4"/>
  <c r="G4" i="4"/>
  <c r="S5" i="2"/>
  <c r="L4" i="3"/>
  <c r="L5" i="3"/>
  <c r="L6" i="3"/>
  <c r="L7" i="3"/>
  <c r="L8" i="3"/>
  <c r="L9" i="3"/>
  <c r="L10" i="3"/>
  <c r="L3" i="3"/>
  <c r="P12" i="2"/>
  <c r="N12" i="2"/>
  <c r="L12" i="2"/>
  <c r="H12" i="2"/>
  <c r="F12" i="2"/>
  <c r="D12" i="2"/>
  <c r="B12" i="2"/>
  <c r="R12" i="2" s="1"/>
  <c r="S12" i="2" s="1"/>
  <c r="P11" i="2"/>
  <c r="N11" i="2"/>
  <c r="L11" i="2"/>
  <c r="J11" i="2"/>
  <c r="H11" i="2"/>
  <c r="F11" i="2"/>
  <c r="D11" i="2"/>
  <c r="B11" i="2"/>
  <c r="R11" i="2" s="1"/>
  <c r="S11" i="2" s="1"/>
  <c r="P10" i="2"/>
  <c r="N10" i="2"/>
  <c r="L10" i="2"/>
  <c r="J10" i="2"/>
  <c r="H10" i="2"/>
  <c r="F10" i="2"/>
  <c r="D10" i="2"/>
  <c r="B10" i="2"/>
  <c r="R10" i="2" s="1"/>
  <c r="S10" i="2" s="1"/>
  <c r="N9" i="2"/>
  <c r="L9" i="2"/>
  <c r="H9" i="2"/>
  <c r="F9" i="2"/>
  <c r="D9" i="2"/>
  <c r="B9" i="2"/>
  <c r="P8" i="2"/>
  <c r="N8" i="2"/>
  <c r="L8" i="2"/>
  <c r="J8" i="2"/>
  <c r="H8" i="2"/>
  <c r="F8" i="2"/>
  <c r="D8" i="2"/>
  <c r="B8" i="2"/>
  <c r="P7" i="2"/>
  <c r="N7" i="2"/>
  <c r="L7" i="2"/>
  <c r="J7" i="2"/>
  <c r="F7" i="2"/>
  <c r="D7" i="2"/>
  <c r="B7" i="2"/>
  <c r="P6" i="2"/>
  <c r="N6" i="2"/>
  <c r="J6" i="2"/>
  <c r="H6" i="2"/>
  <c r="F6" i="2"/>
  <c r="D6" i="2"/>
  <c r="B6" i="2"/>
  <c r="R7" i="2" l="1"/>
  <c r="S7" i="2" s="1"/>
  <c r="R6" i="2"/>
  <c r="S6" i="2" s="1"/>
  <c r="R8" i="2"/>
  <c r="S8" i="2" s="1"/>
  <c r="R9" i="2"/>
  <c r="S9" i="2" s="1"/>
  <c r="AC4" i="1" l="1"/>
  <c r="AD4" i="1" s="1"/>
  <c r="AC5" i="1"/>
  <c r="AD5" i="1" s="1"/>
  <c r="AC6" i="1"/>
  <c r="AD6" i="1" s="1"/>
  <c r="AC7" i="1"/>
  <c r="AD7" i="1" s="1"/>
  <c r="AC8" i="1"/>
  <c r="AD8" i="1" s="1"/>
  <c r="AC9" i="1"/>
  <c r="AD9" i="1" s="1"/>
  <c r="AC10" i="1"/>
  <c r="AD10" i="1" s="1"/>
  <c r="AC3" i="1"/>
  <c r="AD3" i="1" s="1"/>
  <c r="O4" i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3" i="1"/>
  <c r="P3" i="1" s="1"/>
</calcChain>
</file>

<file path=xl/sharedStrings.xml><?xml version="1.0" encoding="utf-8"?>
<sst xmlns="http://schemas.openxmlformats.org/spreadsheetml/2006/main" count="94" uniqueCount="59">
  <si>
    <t>ضعیف</t>
  </si>
  <si>
    <t>متوسط</t>
  </si>
  <si>
    <t>بالا</t>
  </si>
  <si>
    <t>نهایی</t>
  </si>
  <si>
    <t>کدنویسی</t>
  </si>
  <si>
    <t>ارائه نتایج از 25</t>
  </si>
  <si>
    <t>تحلیل نتایج از 30</t>
  </si>
  <si>
    <t>گزارش از 20</t>
  </si>
  <si>
    <t xml:space="preserve">مدلسازی و </t>
  </si>
  <si>
    <t xml:space="preserve">متوسط </t>
  </si>
  <si>
    <t>معادله انرژی</t>
  </si>
  <si>
    <t>نمره نهایی پروژه نرم افزاری از 100</t>
  </si>
  <si>
    <t>گسسته سازی معادلات</t>
  </si>
  <si>
    <t>و شرایط مرزی</t>
  </si>
  <si>
    <t>نمره نهایی پروژه کدنویسی از 100</t>
  </si>
  <si>
    <t>نمره اضافه بر 100</t>
  </si>
  <si>
    <t>شرایط مرزی از 20</t>
  </si>
  <si>
    <t>ارائه نتایج از 30</t>
  </si>
  <si>
    <t>نرم افزار از 100</t>
  </si>
  <si>
    <t>معادله دقیقتر از 100</t>
  </si>
  <si>
    <t>تغییرات متغیرها از 100</t>
  </si>
  <si>
    <t>شماره دانشجویی</t>
  </si>
  <si>
    <t>معرفی موضوع (مقدمه)</t>
  </si>
  <si>
    <t>روش تحلیلی، عددی یا تجربی</t>
  </si>
  <si>
    <t>ارائه نتایج</t>
  </si>
  <si>
    <t>تسلط علمی</t>
  </si>
  <si>
    <t>نحوه ارائه</t>
  </si>
  <si>
    <t>نمره نهایی از 100</t>
  </si>
  <si>
    <t xml:space="preserve">روان بودن و مشخص </t>
  </si>
  <si>
    <t>محتوای علمی</t>
  </si>
  <si>
    <t>بودن روال منطقی</t>
  </si>
  <si>
    <t>1: میانگین نمرات شما</t>
  </si>
  <si>
    <t>2: نمره من</t>
  </si>
  <si>
    <t>HW1</t>
  </si>
  <si>
    <t>Q1</t>
  </si>
  <si>
    <t>HW2</t>
  </si>
  <si>
    <t>HW3</t>
  </si>
  <si>
    <t>HW4</t>
  </si>
  <si>
    <t>extra HW</t>
  </si>
  <si>
    <t>HW5</t>
  </si>
  <si>
    <t>B-</t>
  </si>
  <si>
    <t>A-</t>
  </si>
  <si>
    <t>A+</t>
  </si>
  <si>
    <t>Q2</t>
  </si>
  <si>
    <t>HW (/2)</t>
  </si>
  <si>
    <t>Q (/2)</t>
  </si>
  <si>
    <t>کوییزها: 2 نمره از 20</t>
  </si>
  <si>
    <t>تمرین ها: 2 نمره از 20</t>
  </si>
  <si>
    <t>نمره نهایی از 5</t>
  </si>
  <si>
    <t>سمینار: 5 نمره از 20</t>
  </si>
  <si>
    <t>نمره نهایی پروژه نرم افزاری از 6</t>
  </si>
  <si>
    <t>پروژه نرم افزار: 6 نمره از 20</t>
  </si>
  <si>
    <t>نمره نهایی پروژه کدنویسی از 5</t>
  </si>
  <si>
    <t>پروژه کدنویسی: 5 نمره از 20</t>
  </si>
  <si>
    <t>سمینار از 5</t>
  </si>
  <si>
    <t>پروژه نرم افزاری از 6</t>
  </si>
  <si>
    <t>پروژه کدنویسی از 5</t>
  </si>
  <si>
    <t>ثبت شده در گلستان</t>
  </si>
  <si>
    <t>اضافه بر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</si>
</sst>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theme="1"/>
      <name val="Adobe Caslon Pro Bol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>
      <selection activeCell="D22" sqref="D22"/>
    </sheetView>
  </sheetViews>
  <sheetFormatPr defaultRowHeight="19.5" x14ac:dyDescent="0.25"/>
  <cols>
    <col min="1" max="1" width="14.140625" style="1" customWidth="1"/>
    <col min="2" max="2" width="14.5703125" style="1" bestFit="1" customWidth="1"/>
    <col min="3" max="4" width="6.7109375" style="1" customWidth="1"/>
    <col min="5" max="5" width="5.5703125" style="1" customWidth="1"/>
    <col min="6" max="6" width="5.85546875" style="1" bestFit="1" customWidth="1"/>
    <col min="7" max="7" width="7" style="1" bestFit="1" customWidth="1"/>
    <col min="8" max="8" width="4.7109375" style="1" customWidth="1"/>
    <col min="9" max="9" width="5.85546875" style="1" bestFit="1" customWidth="1"/>
    <col min="10" max="10" width="6.5703125" style="1" bestFit="1" customWidth="1"/>
    <col min="11" max="11" width="5" style="1" customWidth="1"/>
    <col min="12" max="12" width="11.85546875" style="1" bestFit="1" customWidth="1"/>
    <col min="13" max="13" width="15.28515625" style="1" bestFit="1" customWidth="1"/>
    <col min="14" max="14" width="16.85546875" style="1" bestFit="1" customWidth="1"/>
    <col min="15" max="16" width="14.7109375" style="1" customWidth="1"/>
    <col min="17" max="17" width="18.140625" style="1" bestFit="1" customWidth="1"/>
    <col min="18" max="18" width="5.85546875" style="1" bestFit="1" customWidth="1"/>
    <col min="19" max="19" width="6.7109375" style="1" customWidth="1"/>
    <col min="20" max="20" width="5.140625" style="1" customWidth="1"/>
    <col min="21" max="21" width="5.85546875" style="1" bestFit="1" customWidth="1"/>
    <col min="22" max="22" width="7" style="1" bestFit="1" customWidth="1"/>
    <col min="23" max="23" width="4.85546875" style="1" customWidth="1"/>
    <col min="24" max="24" width="5.85546875" style="1" bestFit="1" customWidth="1"/>
    <col min="25" max="25" width="6.5703125" style="1" bestFit="1" customWidth="1"/>
    <col min="26" max="26" width="5.28515625" style="1" customWidth="1"/>
    <col min="27" max="27" width="10.42578125" style="1" bestFit="1" customWidth="1"/>
    <col min="28" max="28" width="17.7109375" style="1" bestFit="1" customWidth="1"/>
    <col min="29" max="29" width="14.7109375" style="1" customWidth="1"/>
    <col min="30" max="30" width="16.5703125" style="9" customWidth="1"/>
    <col min="31" max="16384" width="9.140625" style="9"/>
  </cols>
  <sheetData>
    <row r="1" spans="1:30" s="1" customFormat="1" ht="19.5" customHeight="1" x14ac:dyDescent="0.25">
      <c r="A1" s="12"/>
      <c r="B1" s="14" t="s">
        <v>8</v>
      </c>
      <c r="C1" s="43" t="s">
        <v>17</v>
      </c>
      <c r="D1" s="43"/>
      <c r="E1" s="43"/>
      <c r="F1" s="43" t="s">
        <v>6</v>
      </c>
      <c r="G1" s="43"/>
      <c r="H1" s="43"/>
      <c r="I1" s="43" t="s">
        <v>7</v>
      </c>
      <c r="J1" s="43"/>
      <c r="K1" s="43"/>
      <c r="L1" s="15" t="s">
        <v>10</v>
      </c>
      <c r="M1" s="39" t="s">
        <v>19</v>
      </c>
      <c r="N1" s="39" t="s">
        <v>20</v>
      </c>
      <c r="O1" s="46" t="s">
        <v>11</v>
      </c>
      <c r="P1" s="41" t="s">
        <v>50</v>
      </c>
      <c r="Q1" s="14" t="s">
        <v>12</v>
      </c>
      <c r="R1" s="43" t="s">
        <v>5</v>
      </c>
      <c r="S1" s="43"/>
      <c r="T1" s="43"/>
      <c r="U1" s="43" t="s">
        <v>6</v>
      </c>
      <c r="V1" s="43"/>
      <c r="W1" s="43"/>
      <c r="X1" s="43" t="s">
        <v>7</v>
      </c>
      <c r="Y1" s="43"/>
      <c r="Z1" s="43"/>
      <c r="AA1" s="15" t="s">
        <v>10</v>
      </c>
      <c r="AB1" s="39" t="s">
        <v>20</v>
      </c>
      <c r="AC1" s="44" t="s">
        <v>14</v>
      </c>
      <c r="AD1" s="41" t="s">
        <v>52</v>
      </c>
    </row>
    <row r="2" spans="1:30" s="1" customFormat="1" ht="19.5" customHeight="1" x14ac:dyDescent="0.25">
      <c r="A2" s="12" t="s">
        <v>21</v>
      </c>
      <c r="B2" s="4" t="s">
        <v>16</v>
      </c>
      <c r="C2" s="2" t="s">
        <v>0</v>
      </c>
      <c r="D2" s="2" t="s">
        <v>1</v>
      </c>
      <c r="E2" s="2" t="s">
        <v>2</v>
      </c>
      <c r="F2" s="2" t="s">
        <v>0</v>
      </c>
      <c r="G2" s="2" t="s">
        <v>9</v>
      </c>
      <c r="H2" s="2" t="s">
        <v>2</v>
      </c>
      <c r="I2" s="2" t="s">
        <v>0</v>
      </c>
      <c r="J2" s="2" t="s">
        <v>1</v>
      </c>
      <c r="K2" s="2" t="s">
        <v>2</v>
      </c>
      <c r="L2" s="2" t="s">
        <v>18</v>
      </c>
      <c r="M2" s="40"/>
      <c r="N2" s="40"/>
      <c r="O2" s="47"/>
      <c r="P2" s="42"/>
      <c r="Q2" s="4" t="s">
        <v>13</v>
      </c>
      <c r="R2" s="2" t="s">
        <v>0</v>
      </c>
      <c r="S2" s="2" t="s">
        <v>1</v>
      </c>
      <c r="T2" s="2" t="s">
        <v>2</v>
      </c>
      <c r="U2" s="2" t="s">
        <v>0</v>
      </c>
      <c r="V2" s="2" t="s">
        <v>9</v>
      </c>
      <c r="W2" s="2" t="s">
        <v>2</v>
      </c>
      <c r="X2" s="2" t="s">
        <v>0</v>
      </c>
      <c r="Y2" s="2" t="s">
        <v>1</v>
      </c>
      <c r="Z2" s="2" t="s">
        <v>2</v>
      </c>
      <c r="AA2" s="2" t="s">
        <v>4</v>
      </c>
      <c r="AB2" s="40"/>
      <c r="AC2" s="45"/>
      <c r="AD2" s="42"/>
    </row>
    <row r="3" spans="1:30" s="1" customFormat="1" ht="19.5" customHeight="1" x14ac:dyDescent="0.25">
      <c r="A3" s="12">
        <v>9302534</v>
      </c>
      <c r="B3" s="4">
        <v>100</v>
      </c>
      <c r="C3" s="2">
        <v>0</v>
      </c>
      <c r="D3" s="2">
        <v>70</v>
      </c>
      <c r="E3" s="2">
        <v>0</v>
      </c>
      <c r="F3" s="2">
        <v>30</v>
      </c>
      <c r="G3" s="2">
        <v>0</v>
      </c>
      <c r="H3" s="2">
        <v>0</v>
      </c>
      <c r="I3" s="2">
        <v>0</v>
      </c>
      <c r="J3" s="2">
        <v>0</v>
      </c>
      <c r="K3" s="2">
        <v>100</v>
      </c>
      <c r="L3" s="2">
        <v>0</v>
      </c>
      <c r="M3" s="12">
        <v>50</v>
      </c>
      <c r="N3" s="12">
        <v>70</v>
      </c>
      <c r="O3" s="5">
        <f>(B3*0.2)+(SUM(C3:E3)*0.3)+(SUM(F3:H3)*0.3)+(SUM(I3:K3)*0.2)+(L3+M3+N3)*0.1</f>
        <v>82</v>
      </c>
      <c r="P3" s="27">
        <f>O3*0.06</f>
        <v>4.92</v>
      </c>
      <c r="Q3" s="4">
        <v>100</v>
      </c>
      <c r="R3" s="2">
        <v>30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30</v>
      </c>
      <c r="Y3" s="2">
        <v>0</v>
      </c>
      <c r="Z3" s="2">
        <v>0</v>
      </c>
      <c r="AA3" s="2">
        <v>0</v>
      </c>
      <c r="AB3" s="12">
        <v>0</v>
      </c>
      <c r="AC3" s="12">
        <f>(0.2*Q3)+(SUM(R3:T3)*0.3)+(SUM(U3:W3)*0.3)+(SUM(X3:Z3)*0.2)+((AA3+AB3)*0.15)</f>
        <v>35</v>
      </c>
      <c r="AD3" s="27">
        <f>AC3/20</f>
        <v>1.75</v>
      </c>
    </row>
    <row r="4" spans="1:30" s="1" customFormat="1" ht="19.5" customHeight="1" x14ac:dyDescent="0.25">
      <c r="A4" s="12">
        <v>9323984</v>
      </c>
      <c r="B4" s="4">
        <v>100</v>
      </c>
      <c r="C4" s="2">
        <v>0</v>
      </c>
      <c r="D4" s="2">
        <v>0</v>
      </c>
      <c r="E4" s="2">
        <v>100</v>
      </c>
      <c r="F4" s="2">
        <v>0</v>
      </c>
      <c r="G4" s="2">
        <v>0</v>
      </c>
      <c r="H4" s="2">
        <v>100</v>
      </c>
      <c r="I4" s="2">
        <v>0</v>
      </c>
      <c r="J4" s="2">
        <v>0</v>
      </c>
      <c r="K4" s="2">
        <v>100</v>
      </c>
      <c r="L4" s="2">
        <v>100</v>
      </c>
      <c r="M4" s="12">
        <v>100</v>
      </c>
      <c r="N4" s="12">
        <v>100</v>
      </c>
      <c r="O4" s="5">
        <f t="shared" ref="O4:O10" si="0">(B4*0.2)+(SUM(C4:E4)*0.3)+(SUM(F4:H4)*0.3)+(SUM(I4:K4)*0.2)+(L4+M4+N4)*0.1</f>
        <v>130</v>
      </c>
      <c r="P4" s="27">
        <f t="shared" ref="P4:P10" si="1">O4*0.06</f>
        <v>7.8</v>
      </c>
      <c r="Q4" s="4">
        <v>100</v>
      </c>
      <c r="R4" s="2">
        <v>0</v>
      </c>
      <c r="S4" s="2">
        <v>0</v>
      </c>
      <c r="T4" s="2">
        <v>100</v>
      </c>
      <c r="U4" s="2">
        <v>30</v>
      </c>
      <c r="V4" s="2">
        <v>0</v>
      </c>
      <c r="W4" s="2">
        <v>0</v>
      </c>
      <c r="X4" s="2">
        <v>0</v>
      </c>
      <c r="Y4" s="2">
        <v>0</v>
      </c>
      <c r="Z4" s="2">
        <v>100</v>
      </c>
      <c r="AA4" s="2">
        <v>0</v>
      </c>
      <c r="AB4" s="12">
        <v>0</v>
      </c>
      <c r="AC4" s="12">
        <f t="shared" ref="AC4:AC10" si="2">(0.2*Q4)+(SUM(R4:T4)*0.3)+(SUM(U4:W4)*0.3)+(SUM(X4:Z4)*0.2)+((AA4+AB4)*0.15)</f>
        <v>79</v>
      </c>
      <c r="AD4" s="27">
        <f t="shared" ref="AD4:AD10" si="3">AC4/20</f>
        <v>3.95</v>
      </c>
    </row>
    <row r="5" spans="1:30" s="10" customFormat="1" x14ac:dyDescent="0.25">
      <c r="A5" s="13">
        <v>9323396</v>
      </c>
      <c r="B5" s="4">
        <v>100</v>
      </c>
      <c r="C5" s="2">
        <v>0</v>
      </c>
      <c r="D5" s="3">
        <v>70</v>
      </c>
      <c r="E5" s="3">
        <v>0</v>
      </c>
      <c r="F5" s="2">
        <v>0</v>
      </c>
      <c r="G5" s="3">
        <v>0</v>
      </c>
      <c r="H5" s="3">
        <v>100</v>
      </c>
      <c r="I5" s="2">
        <v>0</v>
      </c>
      <c r="J5" s="2">
        <v>0</v>
      </c>
      <c r="K5" s="3">
        <v>100</v>
      </c>
      <c r="L5" s="3">
        <v>100</v>
      </c>
      <c r="M5" s="13">
        <v>50</v>
      </c>
      <c r="N5" s="13">
        <v>100</v>
      </c>
      <c r="O5" s="5">
        <f t="shared" si="0"/>
        <v>116</v>
      </c>
      <c r="P5" s="27">
        <f t="shared" si="1"/>
        <v>6.96</v>
      </c>
      <c r="Q5" s="4">
        <v>100</v>
      </c>
      <c r="R5" s="2">
        <v>0</v>
      </c>
      <c r="S5" s="2">
        <v>0</v>
      </c>
      <c r="T5" s="3">
        <v>100</v>
      </c>
      <c r="U5" s="3">
        <v>0</v>
      </c>
      <c r="V5" s="2">
        <v>0</v>
      </c>
      <c r="W5" s="3">
        <v>100</v>
      </c>
      <c r="X5" s="2">
        <v>0</v>
      </c>
      <c r="Y5" s="3">
        <v>0</v>
      </c>
      <c r="Z5" s="3">
        <v>100</v>
      </c>
      <c r="AA5" s="3">
        <v>0</v>
      </c>
      <c r="AB5" s="13">
        <v>0</v>
      </c>
      <c r="AC5" s="12">
        <f t="shared" si="2"/>
        <v>100</v>
      </c>
      <c r="AD5" s="27">
        <f t="shared" si="3"/>
        <v>5</v>
      </c>
    </row>
    <row r="6" spans="1:30" s="10" customFormat="1" x14ac:dyDescent="0.25">
      <c r="A6" s="13">
        <v>9405824</v>
      </c>
      <c r="B6" s="4">
        <v>100</v>
      </c>
      <c r="C6" s="2">
        <v>0</v>
      </c>
      <c r="D6" s="3">
        <v>70</v>
      </c>
      <c r="E6" s="3">
        <v>0</v>
      </c>
      <c r="F6" s="2">
        <v>0</v>
      </c>
      <c r="G6" s="3">
        <v>70</v>
      </c>
      <c r="H6" s="3">
        <v>0</v>
      </c>
      <c r="I6" s="2">
        <v>0</v>
      </c>
      <c r="J6" s="3">
        <v>70</v>
      </c>
      <c r="K6" s="3">
        <v>0</v>
      </c>
      <c r="L6" s="3">
        <v>0</v>
      </c>
      <c r="M6" s="13">
        <v>50</v>
      </c>
      <c r="N6" s="13">
        <v>70</v>
      </c>
      <c r="O6" s="5">
        <f t="shared" si="0"/>
        <v>88</v>
      </c>
      <c r="P6" s="27">
        <f t="shared" si="1"/>
        <v>5.2799999999999994</v>
      </c>
      <c r="Q6" s="4">
        <v>50</v>
      </c>
      <c r="R6" s="2">
        <v>0</v>
      </c>
      <c r="S6" s="3">
        <v>70</v>
      </c>
      <c r="T6" s="3">
        <v>0</v>
      </c>
      <c r="U6" s="3">
        <v>30</v>
      </c>
      <c r="V6" s="2">
        <v>0</v>
      </c>
      <c r="W6" s="3">
        <v>0</v>
      </c>
      <c r="X6" s="2">
        <v>0</v>
      </c>
      <c r="Y6" s="3">
        <v>70</v>
      </c>
      <c r="Z6" s="3">
        <v>0</v>
      </c>
      <c r="AA6" s="3">
        <v>0</v>
      </c>
      <c r="AB6" s="13">
        <v>0</v>
      </c>
      <c r="AC6" s="12">
        <f t="shared" si="2"/>
        <v>54</v>
      </c>
      <c r="AD6" s="27">
        <f t="shared" si="3"/>
        <v>2.7</v>
      </c>
    </row>
    <row r="7" spans="1:30" s="10" customFormat="1" x14ac:dyDescent="0.25">
      <c r="A7" s="13">
        <v>9405904</v>
      </c>
      <c r="B7" s="4">
        <v>100</v>
      </c>
      <c r="C7" s="2">
        <v>0</v>
      </c>
      <c r="D7" s="3">
        <v>70</v>
      </c>
      <c r="E7" s="3"/>
      <c r="F7" s="2">
        <v>0</v>
      </c>
      <c r="G7" s="3">
        <v>70</v>
      </c>
      <c r="H7" s="3">
        <v>0</v>
      </c>
      <c r="I7" s="2">
        <v>0</v>
      </c>
      <c r="J7" s="3">
        <v>0</v>
      </c>
      <c r="K7" s="3">
        <v>100</v>
      </c>
      <c r="L7" s="3">
        <v>100</v>
      </c>
      <c r="M7" s="13">
        <v>50</v>
      </c>
      <c r="N7" s="13">
        <v>50</v>
      </c>
      <c r="O7" s="5">
        <f t="shared" si="0"/>
        <v>102</v>
      </c>
      <c r="P7" s="27">
        <f t="shared" si="1"/>
        <v>6.12</v>
      </c>
      <c r="Q7" s="4">
        <v>100</v>
      </c>
      <c r="R7" s="2">
        <v>0</v>
      </c>
      <c r="S7" s="3">
        <v>0</v>
      </c>
      <c r="T7" s="3">
        <v>100</v>
      </c>
      <c r="U7" s="3">
        <v>0</v>
      </c>
      <c r="V7" s="3">
        <v>70</v>
      </c>
      <c r="W7" s="3">
        <v>0</v>
      </c>
      <c r="X7" s="2">
        <v>0</v>
      </c>
      <c r="Y7" s="3">
        <v>70</v>
      </c>
      <c r="Z7" s="3">
        <v>0</v>
      </c>
      <c r="AA7" s="3">
        <v>0</v>
      </c>
      <c r="AB7" s="13">
        <v>0</v>
      </c>
      <c r="AC7" s="12">
        <f t="shared" si="2"/>
        <v>85</v>
      </c>
      <c r="AD7" s="27">
        <f t="shared" si="3"/>
        <v>4.25</v>
      </c>
    </row>
    <row r="8" spans="1:30" s="10" customFormat="1" x14ac:dyDescent="0.25">
      <c r="A8" s="13">
        <v>9308204</v>
      </c>
      <c r="B8" s="4">
        <v>100</v>
      </c>
      <c r="C8" s="2">
        <v>0</v>
      </c>
      <c r="D8" s="3">
        <v>0</v>
      </c>
      <c r="E8" s="3">
        <v>100</v>
      </c>
      <c r="F8" s="2">
        <v>0</v>
      </c>
      <c r="G8" s="3">
        <v>70</v>
      </c>
      <c r="H8" s="3">
        <v>0</v>
      </c>
      <c r="I8" s="2">
        <v>0</v>
      </c>
      <c r="J8" s="3">
        <v>0</v>
      </c>
      <c r="K8" s="3">
        <v>100</v>
      </c>
      <c r="L8" s="3">
        <v>100</v>
      </c>
      <c r="M8" s="13">
        <v>50</v>
      </c>
      <c r="N8" s="13">
        <v>0</v>
      </c>
      <c r="O8" s="5">
        <f t="shared" si="0"/>
        <v>106</v>
      </c>
      <c r="P8" s="27">
        <f t="shared" si="1"/>
        <v>6.3599999999999994</v>
      </c>
      <c r="Q8" s="4">
        <v>100</v>
      </c>
      <c r="R8" s="2">
        <v>0</v>
      </c>
      <c r="S8" s="3">
        <v>0</v>
      </c>
      <c r="T8" s="3">
        <v>100</v>
      </c>
      <c r="U8" s="3">
        <v>0</v>
      </c>
      <c r="V8" s="3">
        <v>0</v>
      </c>
      <c r="W8" s="3">
        <v>100</v>
      </c>
      <c r="X8" s="2">
        <v>0</v>
      </c>
      <c r="Y8" s="3">
        <v>0</v>
      </c>
      <c r="Z8" s="3">
        <v>100</v>
      </c>
      <c r="AA8" s="3">
        <v>100</v>
      </c>
      <c r="AB8" s="13">
        <v>0</v>
      </c>
      <c r="AC8" s="12">
        <f t="shared" si="2"/>
        <v>115</v>
      </c>
      <c r="AD8" s="27">
        <f t="shared" si="3"/>
        <v>5.75</v>
      </c>
    </row>
    <row r="9" spans="1:30" s="10" customFormat="1" x14ac:dyDescent="0.25">
      <c r="A9" s="13">
        <v>9309034</v>
      </c>
      <c r="B9" s="4">
        <v>100</v>
      </c>
      <c r="C9" s="2">
        <v>0</v>
      </c>
      <c r="D9" s="3">
        <v>0</v>
      </c>
      <c r="E9" s="3">
        <v>100</v>
      </c>
      <c r="F9" s="2">
        <v>0</v>
      </c>
      <c r="G9" s="3">
        <v>70</v>
      </c>
      <c r="H9" s="3">
        <v>0</v>
      </c>
      <c r="I9" s="2">
        <v>0</v>
      </c>
      <c r="J9" s="3">
        <v>0</v>
      </c>
      <c r="K9" s="3">
        <v>100</v>
      </c>
      <c r="L9" s="3">
        <v>0</v>
      </c>
      <c r="M9" s="13">
        <v>50</v>
      </c>
      <c r="N9" s="13">
        <v>100</v>
      </c>
      <c r="O9" s="5">
        <f t="shared" si="0"/>
        <v>106</v>
      </c>
      <c r="P9" s="27">
        <f t="shared" si="1"/>
        <v>6.3599999999999994</v>
      </c>
      <c r="Q9" s="4">
        <v>100</v>
      </c>
      <c r="R9" s="2">
        <v>0</v>
      </c>
      <c r="S9" s="3">
        <v>0</v>
      </c>
      <c r="T9" s="3">
        <v>100</v>
      </c>
      <c r="U9" s="3">
        <v>0</v>
      </c>
      <c r="V9" s="3">
        <v>0</v>
      </c>
      <c r="W9" s="3">
        <v>100</v>
      </c>
      <c r="X9" s="2">
        <v>0</v>
      </c>
      <c r="Y9" s="3">
        <v>0</v>
      </c>
      <c r="Z9" s="3">
        <v>100</v>
      </c>
      <c r="AA9" s="3">
        <v>0</v>
      </c>
      <c r="AB9" s="13">
        <v>100</v>
      </c>
      <c r="AC9" s="12">
        <f t="shared" si="2"/>
        <v>115</v>
      </c>
      <c r="AD9" s="27">
        <f t="shared" si="3"/>
        <v>5.75</v>
      </c>
    </row>
    <row r="10" spans="1:30" s="10" customFormat="1" ht="20.25" thickBot="1" x14ac:dyDescent="0.3">
      <c r="A10" s="13">
        <v>9429094</v>
      </c>
      <c r="B10" s="6">
        <v>100</v>
      </c>
      <c r="C10" s="7">
        <v>0</v>
      </c>
      <c r="D10" s="16">
        <v>0</v>
      </c>
      <c r="E10" s="16">
        <v>100</v>
      </c>
      <c r="F10" s="7">
        <v>0</v>
      </c>
      <c r="G10" s="16">
        <v>70</v>
      </c>
      <c r="H10" s="16">
        <v>0</v>
      </c>
      <c r="I10" s="7">
        <v>0</v>
      </c>
      <c r="J10" s="16">
        <v>0</v>
      </c>
      <c r="K10" s="16">
        <v>100</v>
      </c>
      <c r="L10" s="16">
        <v>100</v>
      </c>
      <c r="M10" s="17">
        <v>50</v>
      </c>
      <c r="N10" s="17">
        <v>0</v>
      </c>
      <c r="O10" s="8">
        <f t="shared" si="0"/>
        <v>106</v>
      </c>
      <c r="P10" s="28">
        <f t="shared" si="1"/>
        <v>6.3599999999999994</v>
      </c>
      <c r="Q10" s="6">
        <v>100</v>
      </c>
      <c r="R10" s="7">
        <v>0</v>
      </c>
      <c r="S10" s="16">
        <v>0</v>
      </c>
      <c r="T10" s="16">
        <v>100</v>
      </c>
      <c r="U10" s="16">
        <v>0</v>
      </c>
      <c r="V10" s="16">
        <v>70</v>
      </c>
      <c r="W10" s="16">
        <v>0</v>
      </c>
      <c r="X10" s="7">
        <v>0</v>
      </c>
      <c r="Y10" s="16">
        <v>0</v>
      </c>
      <c r="Z10" s="16">
        <v>100</v>
      </c>
      <c r="AA10" s="16">
        <v>0</v>
      </c>
      <c r="AB10" s="17">
        <v>0</v>
      </c>
      <c r="AC10" s="29">
        <f t="shared" si="2"/>
        <v>91</v>
      </c>
      <c r="AD10" s="28">
        <f t="shared" si="3"/>
        <v>4.55</v>
      </c>
    </row>
    <row r="11" spans="1:30" s="10" customFormat="1" ht="20.25" thickBot="1" x14ac:dyDescent="0.3">
      <c r="L11" s="36" t="s">
        <v>15</v>
      </c>
      <c r="M11" s="37"/>
      <c r="N11" s="38"/>
      <c r="O11" s="1"/>
      <c r="P11" s="1"/>
      <c r="AA11" s="36" t="s">
        <v>15</v>
      </c>
      <c r="AB11" s="38"/>
      <c r="AC11" s="1"/>
    </row>
    <row r="12" spans="1:30" s="10" customFormat="1" x14ac:dyDescent="0.25">
      <c r="P12" s="10" t="s">
        <v>51</v>
      </c>
      <c r="AD12" s="10" t="s">
        <v>53</v>
      </c>
    </row>
    <row r="13" spans="1:30" s="1" customFormat="1" x14ac:dyDescent="0.25"/>
    <row r="14" spans="1:30" s="1" customFormat="1" x14ac:dyDescent="0.25"/>
    <row r="15" spans="1:30" s="1" customFormat="1" ht="19.5" customHeight="1" x14ac:dyDescent="0.25"/>
    <row r="16" spans="1:30" s="1" customFormat="1" ht="19.5" customHeight="1" x14ac:dyDescent="0.25"/>
    <row r="17" s="1" customFormat="1" ht="19.5" customHeight="1" x14ac:dyDescent="0.25"/>
    <row r="18" s="1" customFormat="1" x14ac:dyDescent="0.25"/>
    <row r="19" s="1" customFormat="1" x14ac:dyDescent="0.25"/>
  </sheetData>
  <sheetProtection password="CC49" sheet="1" objects="1" scenarios="1"/>
  <mergeCells count="15">
    <mergeCell ref="C1:E1"/>
    <mergeCell ref="F1:H1"/>
    <mergeCell ref="I1:K1"/>
    <mergeCell ref="AC1:AC2"/>
    <mergeCell ref="M1:M2"/>
    <mergeCell ref="N1:N2"/>
    <mergeCell ref="AD1:AD2"/>
    <mergeCell ref="O1:O2"/>
    <mergeCell ref="R1:T1"/>
    <mergeCell ref="U1:W1"/>
    <mergeCell ref="L11:N11"/>
    <mergeCell ref="AB1:AB2"/>
    <mergeCell ref="AA11:AB11"/>
    <mergeCell ref="P1:P2"/>
    <mergeCell ref="X1:Z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Normal="100" workbookViewId="0">
      <selection activeCell="C7" sqref="C7"/>
    </sheetView>
  </sheetViews>
  <sheetFormatPr defaultRowHeight="21" x14ac:dyDescent="0.25"/>
  <cols>
    <col min="1" max="1" width="14.140625" style="18" bestFit="1" customWidth="1"/>
    <col min="2" max="2" width="7.42578125" style="18" customWidth="1"/>
    <col min="3" max="3" width="8.85546875" style="18" customWidth="1"/>
    <col min="4" max="4" width="7" style="18" customWidth="1"/>
    <col min="5" max="5" width="7.42578125" style="18" customWidth="1"/>
    <col min="6" max="6" width="7.5703125" style="18" customWidth="1"/>
    <col min="7" max="7" width="8.85546875" style="18" customWidth="1"/>
    <col min="8" max="8" width="7" style="18" customWidth="1"/>
    <col min="9" max="9" width="5.85546875" style="18" customWidth="1"/>
    <col min="10" max="10" width="7.140625" style="18" customWidth="1"/>
    <col min="11" max="11" width="9" style="18" customWidth="1"/>
    <col min="12" max="12" width="6.85546875" style="18" customWidth="1"/>
    <col min="13" max="13" width="6.140625" style="18" customWidth="1"/>
    <col min="14" max="14" width="5.85546875" style="18" customWidth="1"/>
    <col min="15" max="15" width="5.42578125" style="18" customWidth="1"/>
    <col min="16" max="16" width="5.85546875" style="18" customWidth="1"/>
    <col min="17" max="17" width="6.28515625" style="18" customWidth="1"/>
    <col min="18" max="19" width="14.140625" style="18" bestFit="1" customWidth="1"/>
    <col min="20" max="16384" width="9.140625" style="18"/>
  </cols>
  <sheetData>
    <row r="1" spans="1:19" x14ac:dyDescent="0.25">
      <c r="B1" s="54" t="s">
        <v>22</v>
      </c>
      <c r="C1" s="54"/>
      <c r="D1" s="54"/>
      <c r="E1" s="54"/>
      <c r="F1" s="54" t="s">
        <v>23</v>
      </c>
      <c r="G1" s="54"/>
      <c r="H1" s="54"/>
      <c r="I1" s="54"/>
      <c r="J1" s="54" t="s">
        <v>24</v>
      </c>
      <c r="K1" s="54"/>
      <c r="L1" s="54"/>
      <c r="M1" s="54"/>
      <c r="N1" s="54" t="s">
        <v>25</v>
      </c>
      <c r="O1" s="54"/>
      <c r="P1" s="54" t="s">
        <v>26</v>
      </c>
      <c r="Q1" s="54"/>
      <c r="R1" s="51" t="s">
        <v>27</v>
      </c>
      <c r="S1" s="48" t="s">
        <v>48</v>
      </c>
    </row>
    <row r="2" spans="1:19" x14ac:dyDescent="0.25">
      <c r="B2" s="54" t="s">
        <v>28</v>
      </c>
      <c r="C2" s="54"/>
      <c r="D2" s="54" t="s">
        <v>29</v>
      </c>
      <c r="E2" s="54"/>
      <c r="F2" s="55" t="s">
        <v>28</v>
      </c>
      <c r="G2" s="56"/>
      <c r="H2" s="54" t="s">
        <v>29</v>
      </c>
      <c r="I2" s="54"/>
      <c r="J2" s="54" t="s">
        <v>28</v>
      </c>
      <c r="K2" s="54"/>
      <c r="L2" s="54" t="s">
        <v>29</v>
      </c>
      <c r="M2" s="54"/>
      <c r="N2" s="54"/>
      <c r="O2" s="54"/>
      <c r="P2" s="54"/>
      <c r="Q2" s="54"/>
      <c r="R2" s="52"/>
      <c r="S2" s="49"/>
    </row>
    <row r="3" spans="1:19" x14ac:dyDescent="0.25">
      <c r="B3" s="54" t="s">
        <v>30</v>
      </c>
      <c r="C3" s="54"/>
      <c r="D3" s="54"/>
      <c r="E3" s="54"/>
      <c r="F3" s="55" t="s">
        <v>30</v>
      </c>
      <c r="G3" s="56"/>
      <c r="H3" s="54"/>
      <c r="I3" s="54"/>
      <c r="J3" s="54" t="s">
        <v>30</v>
      </c>
      <c r="K3" s="54"/>
      <c r="L3" s="54"/>
      <c r="M3" s="54"/>
      <c r="N3" s="54"/>
      <c r="O3" s="54"/>
      <c r="P3" s="54"/>
      <c r="Q3" s="54"/>
      <c r="R3" s="52"/>
      <c r="S3" s="49"/>
    </row>
    <row r="4" spans="1:19" ht="24.95" customHeight="1" x14ac:dyDescent="0.25">
      <c r="A4" s="12" t="s">
        <v>21</v>
      </c>
      <c r="B4" s="2">
        <v>1</v>
      </c>
      <c r="C4" s="2">
        <v>2</v>
      </c>
      <c r="D4" s="2">
        <v>1</v>
      </c>
      <c r="E4" s="2">
        <v>2</v>
      </c>
      <c r="F4" s="12">
        <v>1</v>
      </c>
      <c r="G4" s="11">
        <v>2</v>
      </c>
      <c r="H4" s="2">
        <v>1</v>
      </c>
      <c r="I4" s="2">
        <v>2</v>
      </c>
      <c r="J4" s="2">
        <v>1</v>
      </c>
      <c r="K4" s="2">
        <v>2</v>
      </c>
      <c r="L4" s="2">
        <v>1</v>
      </c>
      <c r="M4" s="2">
        <v>2</v>
      </c>
      <c r="N4" s="2">
        <v>1</v>
      </c>
      <c r="O4" s="2">
        <v>2</v>
      </c>
      <c r="P4" s="2">
        <v>1</v>
      </c>
      <c r="Q4" s="2">
        <v>2</v>
      </c>
      <c r="R4" s="53"/>
      <c r="S4" s="50"/>
    </row>
    <row r="5" spans="1:19" ht="24.95" customHeight="1" x14ac:dyDescent="0.25">
      <c r="A5" s="12">
        <v>9302534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>
        <v>50</v>
      </c>
      <c r="S5" s="30">
        <f>R5/20</f>
        <v>2.5</v>
      </c>
    </row>
    <row r="6" spans="1:19" ht="24.95" customHeight="1" x14ac:dyDescent="0.25">
      <c r="A6" s="12">
        <v>9323984</v>
      </c>
      <c r="B6" s="21">
        <f>(10+8+8+9+7+8)/6</f>
        <v>8.3333333333333339</v>
      </c>
      <c r="C6" s="21">
        <v>8</v>
      </c>
      <c r="D6" s="21">
        <f>(10+7+8+8+8+8)/6</f>
        <v>8.1666666666666661</v>
      </c>
      <c r="E6" s="21">
        <v>9</v>
      </c>
      <c r="F6" s="21">
        <f>(10+7+8+9+7+10)/6</f>
        <v>8.5</v>
      </c>
      <c r="G6" s="21">
        <v>10</v>
      </c>
      <c r="H6" s="21">
        <f>54/6</f>
        <v>9</v>
      </c>
      <c r="I6" s="21">
        <v>10</v>
      </c>
      <c r="J6" s="21">
        <f>52/6</f>
        <v>8.6666666666666661</v>
      </c>
      <c r="K6" s="21">
        <v>9</v>
      </c>
      <c r="L6" s="21">
        <v>9</v>
      </c>
      <c r="M6" s="21">
        <v>9</v>
      </c>
      <c r="N6" s="21">
        <f>50/6</f>
        <v>8.3333333333333339</v>
      </c>
      <c r="O6" s="21">
        <v>9</v>
      </c>
      <c r="P6" s="21">
        <f>52/6</f>
        <v>8.6666666666666661</v>
      </c>
      <c r="Q6" s="19">
        <v>9</v>
      </c>
      <c r="R6" s="20">
        <f>SUM(B6:Q6)*5/8</f>
        <v>88.541666666666657</v>
      </c>
      <c r="S6" s="30">
        <f t="shared" ref="S6:S12" si="0">R6/20</f>
        <v>4.427083333333333</v>
      </c>
    </row>
    <row r="7" spans="1:19" ht="24.95" customHeight="1" x14ac:dyDescent="0.25">
      <c r="A7" s="13">
        <v>9323396</v>
      </c>
      <c r="B7" s="21">
        <f>66/7</f>
        <v>9.4285714285714288</v>
      </c>
      <c r="C7" s="21">
        <v>9</v>
      </c>
      <c r="D7" s="21">
        <f>64/7</f>
        <v>9.1428571428571423</v>
      </c>
      <c r="E7" s="21">
        <v>10</v>
      </c>
      <c r="F7" s="21">
        <f>66/7</f>
        <v>9.4285714285714288</v>
      </c>
      <c r="G7" s="21">
        <v>10</v>
      </c>
      <c r="H7" s="21">
        <v>10</v>
      </c>
      <c r="I7" s="21">
        <v>9</v>
      </c>
      <c r="J7" s="21">
        <f>68/7</f>
        <v>9.7142857142857135</v>
      </c>
      <c r="K7" s="21">
        <v>10</v>
      </c>
      <c r="L7" s="21">
        <f>68/7</f>
        <v>9.7142857142857135</v>
      </c>
      <c r="M7" s="21">
        <v>10</v>
      </c>
      <c r="N7" s="21">
        <f>65.5/7</f>
        <v>9.3571428571428577</v>
      </c>
      <c r="O7" s="21">
        <v>10</v>
      </c>
      <c r="P7" s="21">
        <f>67.5/7</f>
        <v>9.6428571428571423</v>
      </c>
      <c r="Q7" s="19">
        <v>10</v>
      </c>
      <c r="R7" s="20">
        <f t="shared" ref="R7:R12" si="1">SUM(B7:Q7)*5/8</f>
        <v>96.517857142857139</v>
      </c>
      <c r="S7" s="30">
        <f t="shared" si="0"/>
        <v>4.8258928571428568</v>
      </c>
    </row>
    <row r="8" spans="1:19" ht="24.95" customHeight="1" x14ac:dyDescent="0.25">
      <c r="A8" s="13">
        <v>9405824</v>
      </c>
      <c r="B8" s="21">
        <f>52.2/7</f>
        <v>7.4571428571428573</v>
      </c>
      <c r="C8" s="21">
        <v>9</v>
      </c>
      <c r="D8" s="21">
        <f>(48+9)/7</f>
        <v>8.1428571428571423</v>
      </c>
      <c r="E8" s="21">
        <v>9</v>
      </c>
      <c r="F8" s="21">
        <f>53/7</f>
        <v>7.5714285714285712</v>
      </c>
      <c r="G8" s="21">
        <v>9</v>
      </c>
      <c r="H8" s="21">
        <f>60/7</f>
        <v>8.5714285714285712</v>
      </c>
      <c r="I8" s="21">
        <v>10</v>
      </c>
      <c r="J8" s="21">
        <f>(47+9)/7</f>
        <v>8</v>
      </c>
      <c r="K8" s="21">
        <v>8</v>
      </c>
      <c r="L8" s="21">
        <f>59/7</f>
        <v>8.4285714285714288</v>
      </c>
      <c r="M8" s="21">
        <v>10</v>
      </c>
      <c r="N8" s="21">
        <f>55/7</f>
        <v>7.8571428571428568</v>
      </c>
      <c r="O8" s="21">
        <v>9</v>
      </c>
      <c r="P8" s="21">
        <f>49/7</f>
        <v>7</v>
      </c>
      <c r="Q8" s="19">
        <v>8</v>
      </c>
      <c r="R8" s="20">
        <f t="shared" si="1"/>
        <v>84.392857142857139</v>
      </c>
      <c r="S8" s="30">
        <f t="shared" si="0"/>
        <v>4.2196428571428566</v>
      </c>
    </row>
    <row r="9" spans="1:19" ht="24.95" customHeight="1" x14ac:dyDescent="0.25">
      <c r="A9" s="13">
        <v>9405904</v>
      </c>
      <c r="B9" s="21">
        <f>51/6</f>
        <v>8.5</v>
      </c>
      <c r="C9" s="21">
        <v>10</v>
      </c>
      <c r="D9" s="21">
        <f>49/6</f>
        <v>8.1666666666666661</v>
      </c>
      <c r="E9" s="21">
        <v>9</v>
      </c>
      <c r="F9" s="21">
        <f>(35+8)/6</f>
        <v>7.166666666666667</v>
      </c>
      <c r="G9" s="21">
        <v>8</v>
      </c>
      <c r="H9" s="21">
        <f>48/6</f>
        <v>8</v>
      </c>
      <c r="I9" s="21">
        <v>10</v>
      </c>
      <c r="J9" s="21">
        <v>8</v>
      </c>
      <c r="K9" s="21">
        <v>9</v>
      </c>
      <c r="L9" s="21">
        <f>50/6</f>
        <v>8.3333333333333339</v>
      </c>
      <c r="M9" s="21">
        <v>9</v>
      </c>
      <c r="N9" s="21">
        <f>48/6</f>
        <v>8</v>
      </c>
      <c r="O9" s="21">
        <v>9</v>
      </c>
      <c r="P9" s="21">
        <v>8.1666666666666661</v>
      </c>
      <c r="Q9" s="19">
        <v>9</v>
      </c>
      <c r="R9" s="20">
        <f t="shared" si="1"/>
        <v>85.833333333333314</v>
      </c>
      <c r="S9" s="30">
        <f t="shared" si="0"/>
        <v>4.2916666666666661</v>
      </c>
    </row>
    <row r="10" spans="1:19" ht="24.95" customHeight="1" x14ac:dyDescent="0.25">
      <c r="A10" s="13">
        <v>9308204</v>
      </c>
      <c r="B10" s="21">
        <f>40.5/5</f>
        <v>8.1</v>
      </c>
      <c r="C10" s="21">
        <v>9</v>
      </c>
      <c r="D10" s="21">
        <f>44.5/5</f>
        <v>8.9</v>
      </c>
      <c r="E10" s="21">
        <v>9</v>
      </c>
      <c r="F10" s="21">
        <f>42/5</f>
        <v>8.4</v>
      </c>
      <c r="G10" s="21">
        <v>8</v>
      </c>
      <c r="H10" s="21">
        <f>42.5/5</f>
        <v>8.5</v>
      </c>
      <c r="I10" s="21">
        <v>9</v>
      </c>
      <c r="J10" s="21">
        <f>43/5</f>
        <v>8.6</v>
      </c>
      <c r="K10" s="21">
        <v>8</v>
      </c>
      <c r="L10" s="21">
        <f>48/5</f>
        <v>9.6</v>
      </c>
      <c r="M10" s="21">
        <v>10</v>
      </c>
      <c r="N10" s="21">
        <f>41/5</f>
        <v>8.1999999999999993</v>
      </c>
      <c r="O10" s="21">
        <v>10</v>
      </c>
      <c r="P10" s="21">
        <f>38/5</f>
        <v>7.6</v>
      </c>
      <c r="Q10" s="19">
        <v>9</v>
      </c>
      <c r="R10" s="20">
        <f t="shared" si="1"/>
        <v>87.4375</v>
      </c>
      <c r="S10" s="30">
        <f t="shared" si="0"/>
        <v>4.3718750000000002</v>
      </c>
    </row>
    <row r="11" spans="1:19" ht="24.95" customHeight="1" x14ac:dyDescent="0.25">
      <c r="A11" s="13">
        <v>9309034</v>
      </c>
      <c r="B11" s="21">
        <f>9</f>
        <v>9</v>
      </c>
      <c r="C11" s="21">
        <v>10</v>
      </c>
      <c r="D11" s="21">
        <f>47/5</f>
        <v>9.4</v>
      </c>
      <c r="E11" s="21">
        <v>9</v>
      </c>
      <c r="F11" s="21">
        <f>45.5/5</f>
        <v>9.1</v>
      </c>
      <c r="G11" s="21">
        <v>10</v>
      </c>
      <c r="H11" s="21">
        <f>47.5/5</f>
        <v>9.5</v>
      </c>
      <c r="I11" s="21">
        <v>10</v>
      </c>
      <c r="J11" s="21">
        <f>47.5/5</f>
        <v>9.5</v>
      </c>
      <c r="K11" s="21">
        <v>10</v>
      </c>
      <c r="L11" s="21">
        <f>47.5/5</f>
        <v>9.5</v>
      </c>
      <c r="M11" s="21">
        <v>10</v>
      </c>
      <c r="N11" s="21">
        <f>45.5/5</f>
        <v>9.1</v>
      </c>
      <c r="O11" s="21">
        <v>10</v>
      </c>
      <c r="P11" s="21">
        <f>46.5/5</f>
        <v>9.3000000000000007</v>
      </c>
      <c r="Q11" s="19">
        <v>10</v>
      </c>
      <c r="R11" s="20">
        <f t="shared" si="1"/>
        <v>95.875</v>
      </c>
      <c r="S11" s="30">
        <f t="shared" si="0"/>
        <v>4.7937500000000002</v>
      </c>
    </row>
    <row r="12" spans="1:19" ht="24.95" customHeight="1" x14ac:dyDescent="0.25">
      <c r="A12" s="13">
        <v>9429094</v>
      </c>
      <c r="B12" s="21">
        <f>42/5</f>
        <v>8.4</v>
      </c>
      <c r="C12" s="21">
        <v>10</v>
      </c>
      <c r="D12" s="21">
        <f>42/5</f>
        <v>8.4</v>
      </c>
      <c r="E12" s="21">
        <v>8</v>
      </c>
      <c r="F12" s="21">
        <f>42/5</f>
        <v>8.4</v>
      </c>
      <c r="G12" s="21">
        <v>9</v>
      </c>
      <c r="H12" s="21">
        <f>43/5</f>
        <v>8.6</v>
      </c>
      <c r="I12" s="21">
        <v>9</v>
      </c>
      <c r="J12" s="21">
        <v>9</v>
      </c>
      <c r="K12" s="21">
        <v>10</v>
      </c>
      <c r="L12" s="21">
        <f>56/6</f>
        <v>9.3333333333333339</v>
      </c>
      <c r="M12" s="21">
        <v>9</v>
      </c>
      <c r="N12" s="21">
        <f>52/6</f>
        <v>8.6666666666666661</v>
      </c>
      <c r="O12" s="21">
        <v>9</v>
      </c>
      <c r="P12" s="21">
        <f>54/6</f>
        <v>9</v>
      </c>
      <c r="Q12" s="19">
        <v>10</v>
      </c>
      <c r="R12" s="20">
        <f t="shared" si="1"/>
        <v>89.875</v>
      </c>
      <c r="S12" s="30">
        <f t="shared" si="0"/>
        <v>4.4937500000000004</v>
      </c>
    </row>
    <row r="14" spans="1:19" x14ac:dyDescent="0.25">
      <c r="B14" s="18" t="s">
        <v>31</v>
      </c>
      <c r="S14" s="18" t="s">
        <v>49</v>
      </c>
    </row>
    <row r="15" spans="1:19" x14ac:dyDescent="0.25">
      <c r="B15" s="18" t="s">
        <v>32</v>
      </c>
    </row>
  </sheetData>
  <sheetProtection password="CC49" sheet="1" objects="1" scenarios="1"/>
  <mergeCells count="16">
    <mergeCell ref="B1:E1"/>
    <mergeCell ref="F1:I1"/>
    <mergeCell ref="J1:M1"/>
    <mergeCell ref="N1:O3"/>
    <mergeCell ref="S1:S4"/>
    <mergeCell ref="R1:R4"/>
    <mergeCell ref="B2:C2"/>
    <mergeCell ref="D2:E3"/>
    <mergeCell ref="F2:G2"/>
    <mergeCell ref="H2:I3"/>
    <mergeCell ref="J2:K2"/>
    <mergeCell ref="L2:M3"/>
    <mergeCell ref="B3:C3"/>
    <mergeCell ref="F3:G3"/>
    <mergeCell ref="J3:K3"/>
    <mergeCell ref="P1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B5" sqref="B5"/>
    </sheetView>
  </sheetViews>
  <sheetFormatPr defaultRowHeight="15" x14ac:dyDescent="0.25"/>
  <cols>
    <col min="1" max="1" width="14.7109375" style="9" bestFit="1" customWidth="1"/>
    <col min="2" max="4" width="9.140625" style="9"/>
    <col min="5" max="5" width="16.5703125" style="9" bestFit="1" customWidth="1"/>
    <col min="6" max="6" width="17.5703125" style="9" bestFit="1" customWidth="1"/>
    <col min="7" max="7" width="12.5703125" style="9" customWidth="1"/>
    <col min="8" max="16384" width="9.140625" style="9"/>
  </cols>
  <sheetData>
    <row r="1" spans="1:18" ht="19.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8" ht="21" x14ac:dyDescent="0.25">
      <c r="A2" s="19" t="s">
        <v>21</v>
      </c>
      <c r="B2" s="25" t="s">
        <v>33</v>
      </c>
      <c r="C2" s="25" t="s">
        <v>35</v>
      </c>
      <c r="D2" s="25" t="s">
        <v>36</v>
      </c>
      <c r="E2" s="25" t="s">
        <v>37</v>
      </c>
      <c r="F2" s="25" t="s">
        <v>39</v>
      </c>
      <c r="G2" s="25" t="s">
        <v>38</v>
      </c>
      <c r="H2" s="25" t="s">
        <v>34</v>
      </c>
      <c r="I2" s="57" t="s">
        <v>43</v>
      </c>
      <c r="J2" s="57"/>
      <c r="K2" s="31" t="s">
        <v>44</v>
      </c>
      <c r="L2" s="31" t="s">
        <v>45</v>
      </c>
    </row>
    <row r="3" spans="1:18" ht="21" x14ac:dyDescent="0.45">
      <c r="A3" s="19">
        <v>9302534</v>
      </c>
      <c r="B3" s="19">
        <v>7</v>
      </c>
      <c r="C3" s="19">
        <v>0</v>
      </c>
      <c r="D3" s="19">
        <v>10</v>
      </c>
      <c r="E3" s="19">
        <v>10</v>
      </c>
      <c r="F3" s="19">
        <v>6</v>
      </c>
      <c r="G3" s="19"/>
      <c r="H3" s="19">
        <v>5</v>
      </c>
      <c r="I3" s="25" t="s">
        <v>40</v>
      </c>
      <c r="J3" s="19">
        <v>7</v>
      </c>
      <c r="K3" s="32">
        <f>(SUM(B3:F3)/25)+G3*0.01</f>
        <v>1.32</v>
      </c>
      <c r="L3" s="32">
        <f>(H3+J3)/10</f>
        <v>1.2</v>
      </c>
      <c r="M3" s="22"/>
      <c r="N3" s="22"/>
      <c r="O3" s="22"/>
      <c r="P3" s="22"/>
      <c r="Q3" s="22"/>
      <c r="R3" s="23"/>
    </row>
    <row r="4" spans="1:18" ht="21" x14ac:dyDescent="0.45">
      <c r="A4" s="19">
        <v>9323984</v>
      </c>
      <c r="B4" s="19">
        <v>10</v>
      </c>
      <c r="C4" s="19">
        <v>10</v>
      </c>
      <c r="D4" s="19">
        <v>10</v>
      </c>
      <c r="E4" s="19">
        <v>10</v>
      </c>
      <c r="F4" s="19">
        <v>10</v>
      </c>
      <c r="G4" s="19"/>
      <c r="H4" s="19">
        <v>10</v>
      </c>
      <c r="I4" s="25" t="s">
        <v>40</v>
      </c>
      <c r="J4" s="19">
        <v>7</v>
      </c>
      <c r="K4" s="32">
        <f t="shared" ref="K4:K10" si="0">(SUM(B4:F4)/25)+G4*0.01</f>
        <v>2</v>
      </c>
      <c r="L4" s="32">
        <f t="shared" ref="L4:L10" si="1">(H4+J4)/10</f>
        <v>1.7</v>
      </c>
      <c r="M4" s="22"/>
      <c r="N4" s="22"/>
      <c r="O4" s="22"/>
      <c r="P4" s="22"/>
      <c r="Q4" s="22"/>
      <c r="R4" s="23"/>
    </row>
    <row r="5" spans="1:18" ht="21" x14ac:dyDescent="0.45">
      <c r="A5" s="19">
        <v>9323396</v>
      </c>
      <c r="B5" s="19">
        <v>10</v>
      </c>
      <c r="C5" s="19">
        <v>10</v>
      </c>
      <c r="D5" s="19">
        <v>10</v>
      </c>
      <c r="E5" s="19">
        <v>12</v>
      </c>
      <c r="F5" s="19">
        <v>12</v>
      </c>
      <c r="G5" s="19">
        <v>10</v>
      </c>
      <c r="H5" s="19">
        <v>10</v>
      </c>
      <c r="I5" s="25" t="s">
        <v>41</v>
      </c>
      <c r="J5" s="19">
        <v>9</v>
      </c>
      <c r="K5" s="32">
        <f t="shared" si="0"/>
        <v>2.2600000000000002</v>
      </c>
      <c r="L5" s="32">
        <f t="shared" si="1"/>
        <v>1.9</v>
      </c>
      <c r="M5" s="22"/>
      <c r="N5" s="22"/>
      <c r="O5" s="22"/>
      <c r="P5" s="22"/>
      <c r="Q5" s="22"/>
      <c r="R5" s="23"/>
    </row>
    <row r="6" spans="1:18" ht="21" x14ac:dyDescent="0.45">
      <c r="A6" s="19">
        <v>9405824</v>
      </c>
      <c r="B6" s="19">
        <v>0</v>
      </c>
      <c r="C6" s="19">
        <v>7</v>
      </c>
      <c r="D6" s="19">
        <v>10</v>
      </c>
      <c r="E6" s="19">
        <v>10</v>
      </c>
      <c r="F6" s="19">
        <v>10</v>
      </c>
      <c r="G6" s="19"/>
      <c r="H6" s="19">
        <v>7</v>
      </c>
      <c r="I6" s="25" t="s">
        <v>40</v>
      </c>
      <c r="J6" s="19">
        <v>7</v>
      </c>
      <c r="K6" s="32">
        <f t="shared" si="0"/>
        <v>1.48</v>
      </c>
      <c r="L6" s="32">
        <f t="shared" si="1"/>
        <v>1.4</v>
      </c>
      <c r="M6" s="22"/>
      <c r="N6" s="22"/>
      <c r="O6" s="22"/>
      <c r="P6" s="22"/>
      <c r="Q6" s="22"/>
      <c r="R6" s="23"/>
    </row>
    <row r="7" spans="1:18" ht="21" x14ac:dyDescent="0.45">
      <c r="A7" s="19">
        <v>9405904</v>
      </c>
      <c r="B7" s="19">
        <v>10</v>
      </c>
      <c r="C7" s="19">
        <v>8</v>
      </c>
      <c r="D7" s="19">
        <v>10</v>
      </c>
      <c r="E7" s="19">
        <v>10</v>
      </c>
      <c r="F7" s="19">
        <v>10</v>
      </c>
      <c r="G7" s="19"/>
      <c r="H7" s="19">
        <v>10</v>
      </c>
      <c r="I7" s="25" t="s">
        <v>40</v>
      </c>
      <c r="J7" s="19">
        <v>7</v>
      </c>
      <c r="K7" s="32">
        <f t="shared" si="0"/>
        <v>1.92</v>
      </c>
      <c r="L7" s="32">
        <f t="shared" si="1"/>
        <v>1.7</v>
      </c>
      <c r="M7" s="22"/>
      <c r="N7" s="22"/>
      <c r="O7" s="22"/>
      <c r="P7" s="22"/>
      <c r="Q7" s="22"/>
      <c r="R7" s="23"/>
    </row>
    <row r="8" spans="1:18" ht="21" x14ac:dyDescent="0.45">
      <c r="A8" s="19">
        <v>9308204</v>
      </c>
      <c r="B8" s="19">
        <v>10</v>
      </c>
      <c r="C8" s="19">
        <v>10</v>
      </c>
      <c r="D8" s="19">
        <v>10</v>
      </c>
      <c r="E8" s="19">
        <v>10</v>
      </c>
      <c r="F8" s="19">
        <v>10</v>
      </c>
      <c r="G8" s="19">
        <v>10</v>
      </c>
      <c r="H8" s="19">
        <v>10</v>
      </c>
      <c r="I8" s="25" t="s">
        <v>42</v>
      </c>
      <c r="J8" s="19">
        <v>10</v>
      </c>
      <c r="K8" s="32">
        <f t="shared" si="0"/>
        <v>2.1</v>
      </c>
      <c r="L8" s="32">
        <f t="shared" si="1"/>
        <v>2</v>
      </c>
      <c r="M8" s="22"/>
      <c r="N8" s="22"/>
      <c r="O8" s="22"/>
      <c r="P8" s="22"/>
      <c r="Q8" s="22"/>
      <c r="R8" s="23"/>
    </row>
    <row r="9" spans="1:18" ht="21" x14ac:dyDescent="0.45">
      <c r="A9" s="19">
        <v>9309034</v>
      </c>
      <c r="B9" s="19">
        <v>10</v>
      </c>
      <c r="C9" s="19">
        <v>7</v>
      </c>
      <c r="D9" s="19">
        <v>12</v>
      </c>
      <c r="E9" s="19">
        <v>10</v>
      </c>
      <c r="F9" s="19">
        <v>12</v>
      </c>
      <c r="G9" s="19"/>
      <c r="H9" s="19">
        <v>10</v>
      </c>
      <c r="I9" s="25" t="s">
        <v>42</v>
      </c>
      <c r="J9" s="19">
        <v>10</v>
      </c>
      <c r="K9" s="32">
        <f t="shared" si="0"/>
        <v>2.04</v>
      </c>
      <c r="L9" s="32">
        <f t="shared" si="1"/>
        <v>2</v>
      </c>
      <c r="M9" s="22"/>
      <c r="N9" s="22"/>
      <c r="O9" s="22"/>
      <c r="P9" s="22"/>
      <c r="Q9" s="22"/>
      <c r="R9" s="23"/>
    </row>
    <row r="10" spans="1:18" ht="21.75" thickBot="1" x14ac:dyDescent="0.5">
      <c r="A10" s="19">
        <v>9429094</v>
      </c>
      <c r="B10" s="19">
        <v>10</v>
      </c>
      <c r="C10" s="19">
        <v>8</v>
      </c>
      <c r="D10" s="19">
        <v>10</v>
      </c>
      <c r="E10" s="19">
        <v>10</v>
      </c>
      <c r="F10" s="19">
        <v>10</v>
      </c>
      <c r="G10" s="26"/>
      <c r="H10" s="19">
        <v>9</v>
      </c>
      <c r="I10" s="25" t="s">
        <v>41</v>
      </c>
      <c r="J10" s="19">
        <v>9</v>
      </c>
      <c r="K10" s="32">
        <f t="shared" si="0"/>
        <v>1.92</v>
      </c>
      <c r="L10" s="32">
        <f t="shared" si="1"/>
        <v>1.8</v>
      </c>
      <c r="M10" s="24"/>
      <c r="N10" s="24"/>
      <c r="O10" s="24"/>
      <c r="P10" s="24"/>
      <c r="Q10" s="24"/>
      <c r="R10" s="23"/>
    </row>
    <row r="11" spans="1:18" ht="20.25" thickBot="1" x14ac:dyDescent="0.5">
      <c r="A11" s="1"/>
      <c r="B11" s="1"/>
      <c r="C11" s="1"/>
      <c r="D11" s="1"/>
      <c r="E11" s="1"/>
      <c r="F11" s="1"/>
      <c r="G11" s="34" t="s">
        <v>58</v>
      </c>
      <c r="H11" s="1"/>
      <c r="I11" s="1"/>
      <c r="J11" s="1"/>
      <c r="K11" s="23"/>
      <c r="L11" s="23"/>
      <c r="M11" s="23"/>
      <c r="N11" s="23"/>
      <c r="O11" s="23"/>
      <c r="P11" s="23"/>
      <c r="Q11" s="23"/>
      <c r="R11" s="23"/>
    </row>
    <row r="12" spans="1:18" ht="19.5" x14ac:dyDescent="0.45">
      <c r="A12" s="1"/>
      <c r="B12" s="1"/>
      <c r="C12" s="1"/>
      <c r="D12" s="1"/>
      <c r="E12" s="1" t="s">
        <v>46</v>
      </c>
      <c r="F12" s="1" t="s">
        <v>47</v>
      </c>
      <c r="G12" s="1"/>
      <c r="H12" s="1"/>
      <c r="I12" s="1"/>
      <c r="J12" s="1"/>
      <c r="K12" s="23"/>
      <c r="L12" s="23"/>
      <c r="M12" s="23"/>
      <c r="N12" s="23"/>
      <c r="O12" s="23"/>
      <c r="P12" s="23"/>
      <c r="Q12" s="23"/>
      <c r="R12" s="23"/>
    </row>
  </sheetData>
  <sheetProtection password="CC49" sheet="1" objects="1" scenarios="1"/>
  <mergeCells count="1">
    <mergeCell ref="I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tabSelected="1" workbookViewId="0">
      <selection activeCell="D19" sqref="D19"/>
    </sheetView>
  </sheetViews>
  <sheetFormatPr defaultRowHeight="15" x14ac:dyDescent="0.25"/>
  <cols>
    <col min="1" max="1" width="14.7109375" bestFit="1" customWidth="1"/>
    <col min="4" max="4" width="12" bestFit="1" customWidth="1"/>
    <col min="5" max="5" width="18.5703125" bestFit="1" customWidth="1"/>
    <col min="6" max="6" width="18.42578125" bestFit="1" customWidth="1"/>
    <col min="7" max="7" width="10" customWidth="1"/>
    <col min="8" max="8" width="17.7109375" bestFit="1" customWidth="1"/>
  </cols>
  <sheetData>
    <row r="3" spans="1:8" ht="21" x14ac:dyDescent="0.25">
      <c r="A3" s="19" t="s">
        <v>21</v>
      </c>
      <c r="B3" s="25" t="s">
        <v>44</v>
      </c>
      <c r="C3" s="25" t="s">
        <v>45</v>
      </c>
      <c r="D3" s="19" t="s">
        <v>54</v>
      </c>
      <c r="E3" s="19" t="s">
        <v>55</v>
      </c>
      <c r="F3" s="19" t="s">
        <v>56</v>
      </c>
      <c r="G3" s="33" t="s">
        <v>3</v>
      </c>
      <c r="H3" s="35" t="s">
        <v>57</v>
      </c>
    </row>
    <row r="4" spans="1:8" ht="24.95" customHeight="1" x14ac:dyDescent="0.25">
      <c r="A4" s="19">
        <v>9302534</v>
      </c>
      <c r="B4" s="21">
        <v>1.32</v>
      </c>
      <c r="C4" s="19">
        <v>1.2</v>
      </c>
      <c r="D4" s="21">
        <v>2.5</v>
      </c>
      <c r="E4" s="19">
        <v>4.92</v>
      </c>
      <c r="F4" s="19">
        <v>1.75</v>
      </c>
      <c r="G4" s="21">
        <f>SUM(B4:F4)</f>
        <v>11.69</v>
      </c>
      <c r="H4" s="35">
        <v>12</v>
      </c>
    </row>
    <row r="5" spans="1:8" ht="24.95" customHeight="1" x14ac:dyDescent="0.25">
      <c r="A5" s="19">
        <v>9323984</v>
      </c>
      <c r="B5" s="21">
        <v>2</v>
      </c>
      <c r="C5" s="19">
        <v>1.7</v>
      </c>
      <c r="D5" s="21">
        <v>4.427083333333333</v>
      </c>
      <c r="E5" s="19">
        <v>7.8</v>
      </c>
      <c r="F5" s="19">
        <v>3.95</v>
      </c>
      <c r="G5" s="21">
        <f t="shared" ref="G5:G11" si="0">SUM(B5:F5)</f>
        <v>19.877083333333331</v>
      </c>
      <c r="H5" s="35">
        <v>20</v>
      </c>
    </row>
    <row r="6" spans="1:8" ht="24.95" customHeight="1" x14ac:dyDescent="0.25">
      <c r="A6" s="19">
        <v>9323396</v>
      </c>
      <c r="B6" s="21">
        <v>2.2600000000000002</v>
      </c>
      <c r="C6" s="19">
        <v>1.9</v>
      </c>
      <c r="D6" s="21">
        <v>4.8258928571428568</v>
      </c>
      <c r="E6" s="19">
        <v>6.96</v>
      </c>
      <c r="F6" s="19">
        <v>5</v>
      </c>
      <c r="G6" s="21">
        <f t="shared" si="0"/>
        <v>20.945892857142859</v>
      </c>
      <c r="H6" s="35">
        <v>20</v>
      </c>
    </row>
    <row r="7" spans="1:8" ht="24.95" customHeight="1" x14ac:dyDescent="0.25">
      <c r="A7" s="19">
        <v>9405824</v>
      </c>
      <c r="B7" s="21">
        <v>1.48</v>
      </c>
      <c r="C7" s="19">
        <v>1.4</v>
      </c>
      <c r="D7" s="21">
        <v>4.2196428571428566</v>
      </c>
      <c r="E7" s="19">
        <v>5.2799999999999994</v>
      </c>
      <c r="F7" s="19">
        <v>2.7</v>
      </c>
      <c r="G7" s="21">
        <f t="shared" si="0"/>
        <v>15.079642857142854</v>
      </c>
      <c r="H7" s="35">
        <v>15.1</v>
      </c>
    </row>
    <row r="8" spans="1:8" ht="24.95" customHeight="1" x14ac:dyDescent="0.25">
      <c r="A8" s="19">
        <v>9405904</v>
      </c>
      <c r="B8" s="21">
        <v>1.92</v>
      </c>
      <c r="C8" s="19">
        <v>1.7</v>
      </c>
      <c r="D8" s="21">
        <v>4.2916666666666661</v>
      </c>
      <c r="E8" s="19">
        <v>6.12</v>
      </c>
      <c r="F8" s="19">
        <v>4.25</v>
      </c>
      <c r="G8" s="21">
        <f t="shared" si="0"/>
        <v>18.281666666666666</v>
      </c>
      <c r="H8" s="35">
        <v>18.3</v>
      </c>
    </row>
    <row r="9" spans="1:8" ht="24.95" customHeight="1" x14ac:dyDescent="0.25">
      <c r="A9" s="19">
        <v>9308204</v>
      </c>
      <c r="B9" s="21">
        <v>2.1</v>
      </c>
      <c r="C9" s="19">
        <v>2</v>
      </c>
      <c r="D9" s="21">
        <v>4.3718750000000002</v>
      </c>
      <c r="E9" s="19">
        <v>6.3599999999999994</v>
      </c>
      <c r="F9" s="19">
        <v>5.75</v>
      </c>
      <c r="G9" s="21">
        <f t="shared" si="0"/>
        <v>20.581875</v>
      </c>
      <c r="H9" s="35">
        <v>20</v>
      </c>
    </row>
    <row r="10" spans="1:8" ht="24.95" customHeight="1" x14ac:dyDescent="0.25">
      <c r="A10" s="19">
        <v>9309034</v>
      </c>
      <c r="B10" s="21">
        <v>2.04</v>
      </c>
      <c r="C10" s="19">
        <v>2</v>
      </c>
      <c r="D10" s="21">
        <v>4.7937500000000002</v>
      </c>
      <c r="E10" s="19">
        <v>6.3599999999999994</v>
      </c>
      <c r="F10" s="19">
        <v>5.75</v>
      </c>
      <c r="G10" s="21">
        <f t="shared" si="0"/>
        <v>20.943750000000001</v>
      </c>
      <c r="H10" s="35">
        <v>20</v>
      </c>
    </row>
    <row r="11" spans="1:8" ht="24.95" customHeight="1" x14ac:dyDescent="0.25">
      <c r="A11" s="19">
        <v>9429094</v>
      </c>
      <c r="B11" s="21">
        <v>1.92</v>
      </c>
      <c r="C11" s="19">
        <v>1.8</v>
      </c>
      <c r="D11" s="21">
        <v>4.4937500000000004</v>
      </c>
      <c r="E11" s="19">
        <v>6.3599999999999994</v>
      </c>
      <c r="F11" s="19">
        <v>4.55</v>
      </c>
      <c r="G11" s="21">
        <f t="shared" si="0"/>
        <v>19.123750000000001</v>
      </c>
      <c r="H11" s="35">
        <v>19.100000000000001</v>
      </c>
    </row>
  </sheetData>
  <sheetProtection password="CC4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پروژه نرم افزار و کدنویسی</vt:lpstr>
      <vt:lpstr>سمینار</vt:lpstr>
      <vt:lpstr>تمرین و کوییز</vt:lpstr>
      <vt:lpstr>نمره نهایی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Javaher</dc:creator>
  <cp:lastModifiedBy>Javaher</cp:lastModifiedBy>
  <dcterms:created xsi:type="dcterms:W3CDTF">2014-03-05T05:08:13Z</dcterms:created>
  <dcterms:modified xsi:type="dcterms:W3CDTF">2016-01-31T11:44:02Z</dcterms:modified>
</cp:coreProperties>
</file>